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s\PriveMetier\01 Section CAS\04 SUIVI DES EMPLOYEURS\02_IMPRIMES et DOCUMENTS\Simulateurs\"/>
    </mc:Choice>
  </mc:AlternateContent>
  <xr:revisionPtr revIDLastSave="0" documentId="13_ncr:1_{FD6E19C3-FF7C-41C0-82EC-5ACC7CD1835A}" xr6:coauthVersionLast="36" xr6:coauthVersionMax="36" xr10:uidLastSave="{00000000-0000-0000-0000-000000000000}"/>
  <bookViews>
    <workbookView xWindow="0" yWindow="0" windowWidth="25200" windowHeight="11850" tabRatio="588" firstSheet="1" activeTab="1" xr2:uid="{00000000-000D-0000-FFFF-FFFF00000000}"/>
  </bookViews>
  <sheets>
    <sheet name="Valeurs" sheetId="4" r:id="rId1"/>
    <sheet name="Calcul cotisation Etat" sheetId="1" r:id="rId2"/>
    <sheet name="Calcul cotisation FPT-FPH" sheetId="5" r:id="rId3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J7" i="5" l="1"/>
  <c r="J4" i="5"/>
  <c r="F5" i="5"/>
  <c r="J4" i="1"/>
  <c r="F5" i="1"/>
  <c r="C5" i="5" l="1"/>
  <c r="H5" i="5" l="1"/>
  <c r="L7" i="5" s="1"/>
  <c r="C5" i="1"/>
  <c r="H5" i="1" l="1"/>
  <c r="L7" i="1" s="1"/>
  <c r="L4" i="5"/>
  <c r="G3" i="4"/>
  <c r="G4" i="4"/>
  <c r="N5" i="5" l="1"/>
  <c r="L4" i="1"/>
  <c r="N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Clarisse ALBERT</author>
  </authors>
  <commentList>
    <comment ref="E37" authorId="0" shapeId="0" xr:uid="{58B0FE37-9F04-4394-ABCD-51FEC54FAD3C}">
      <text>
        <r>
          <rPr>
            <sz val="9"/>
            <color indexed="81"/>
            <rFont val="Tahoma"/>
            <family val="2"/>
          </rPr>
          <t>Décret 2019-1180 : taux abaissé à celui de la CNRACL si détachement initié ou renouvelé à/c du 01/01/2020 et que pour les civils</t>
        </r>
      </text>
    </comment>
    <comment ref="E40" authorId="0" shapeId="0" xr:uid="{CB0635D1-4D87-4684-B5AA-8737BE56D32D}">
      <text>
        <r>
          <rPr>
            <sz val="9"/>
            <color indexed="81"/>
            <rFont val="Tahoma"/>
            <family val="2"/>
          </rPr>
          <t>Décret 2024-49</t>
        </r>
      </text>
    </comment>
    <comment ref="D41" authorId="0" shapeId="0" xr:uid="{AA8BFE64-E76E-49D9-AC12-8F83748C377A}">
      <text>
        <r>
          <rPr>
            <b/>
            <sz val="9"/>
            <color indexed="81"/>
            <rFont val="Tahoma"/>
            <family val="2"/>
          </rPr>
          <t>Décret n°2025-61 du 22 janvier 2025</t>
        </r>
      </text>
    </comment>
    <comment ref="E41" authorId="0" shapeId="0" xr:uid="{61B991CE-6F34-4C1C-9E6B-9CDF73E35B37}">
      <text>
        <r>
          <rPr>
            <b/>
            <sz val="9"/>
            <color indexed="81"/>
            <rFont val="Tahoma"/>
            <family val="2"/>
          </rPr>
          <t>Décret n°2025-86 du 30 janvier 2025</t>
        </r>
      </text>
    </comment>
  </commentList>
</comments>
</file>

<file path=xl/sharedStrings.xml><?xml version="1.0" encoding="utf-8"?>
<sst xmlns="http://schemas.openxmlformats.org/spreadsheetml/2006/main" count="54" uniqueCount="28">
  <si>
    <t>Quotité travaillée</t>
  </si>
  <si>
    <t>Pourcentage rémunéré</t>
  </si>
  <si>
    <t>Indice majoré</t>
  </si>
  <si>
    <t>=</t>
  </si>
  <si>
    <t>Montant total versement</t>
  </si>
  <si>
    <t>x</t>
  </si>
  <si>
    <t>Taux de contribution</t>
  </si>
  <si>
    <t>Date d'effet</t>
  </si>
  <si>
    <t>Valeur du point FP</t>
  </si>
  <si>
    <t>Variables à compléter</t>
  </si>
  <si>
    <t>Quotité rémunérée</t>
  </si>
  <si>
    <t>Taux de retenue</t>
  </si>
  <si>
    <t>Taux retenue</t>
  </si>
  <si>
    <t>Point FP</t>
  </si>
  <si>
    <t>Assiette *</t>
  </si>
  <si>
    <t>* Assiette = traitement indiciaire brut (TIB)</t>
  </si>
  <si>
    <r>
      <t xml:space="preserve">Date
</t>
    </r>
    <r>
      <rPr>
        <sz val="8"/>
        <color rgb="FF000000"/>
        <rFont val="Calibri"/>
        <family val="2"/>
      </rPr>
      <t>(jj/mm/aaaa)</t>
    </r>
  </si>
  <si>
    <t>Retenue salariale</t>
  </si>
  <si>
    <t>Contribution employeur</t>
  </si>
  <si>
    <t>Taux employeur
CNRACL</t>
  </si>
  <si>
    <t>Décret n° 2019-1180</t>
  </si>
  <si>
    <t>Taux employeur hors ministère</t>
  </si>
  <si>
    <t>Plage prise en compte dans les formules</t>
  </si>
  <si>
    <t>applicable à compter du 01/01/2020</t>
  </si>
  <si>
    <t>Vous pouvez compléter votre information en vous rendant sur le site des Retraites de l’État :</t>
  </si>
  <si>
    <t>Retraites de l'État - Le versement des cotisations (retraitesdeletat.gouv.fr)</t>
  </si>
  <si>
    <r>
      <t xml:space="preserve">Calcul des cotisations pour un fonctionnaire </t>
    </r>
    <r>
      <rPr>
        <b/>
        <u/>
        <sz val="18"/>
        <rFont val="Calibri"/>
        <family val="2"/>
      </rPr>
      <t>civil</t>
    </r>
    <r>
      <rPr>
        <b/>
        <sz val="18"/>
        <rFont val="Calibri"/>
        <family val="2"/>
      </rPr>
      <t xml:space="preserve"> 
détaché auprès d'un établissement FPT/FPH après le 01/01/2020 </t>
    </r>
    <r>
      <rPr>
        <b/>
        <sz val="12"/>
        <rFont val="Calibri"/>
        <family val="2"/>
      </rPr>
      <t>(décret 2019-1180)</t>
    </r>
  </si>
  <si>
    <r>
      <t xml:space="preserve">Calcul des cotisations pour un fonctionnaire </t>
    </r>
    <r>
      <rPr>
        <b/>
        <u/>
        <sz val="18"/>
        <rFont val="Calibri"/>
        <family val="2"/>
      </rPr>
      <t>civil</t>
    </r>
    <r>
      <rPr>
        <b/>
        <sz val="18"/>
        <rFont val="Calibri"/>
        <family val="2"/>
      </rPr>
      <t xml:space="preserve"> 
détaché auprès d'un employeur privé ou de la sphère FPE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</si>
</sst>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\ %"/>
    <numFmt numFmtId="165" formatCode="#,##0.00&quot; €&quot;"/>
    <numFmt numFmtId="166" formatCode="0\ %"/>
    <numFmt numFmtId="167" formatCode="0.0000"/>
    <numFmt numFmtId="168" formatCode="#,##0.0000"/>
  </numFmts>
  <fonts count="1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  <charset val="1"/>
    </font>
    <font>
      <u/>
      <sz val="9"/>
      <color theme="10"/>
      <name val="Calibri"/>
      <family val="2"/>
      <charset val="1"/>
    </font>
    <font>
      <sz val="9"/>
      <color rgb="FF000000"/>
      <name val="Calibri"/>
      <family val="2"/>
    </font>
    <font>
      <sz val="9"/>
      <color indexed="81"/>
      <name val="Tahoma"/>
      <family val="2"/>
    </font>
    <font>
      <b/>
      <sz val="18"/>
      <name val="Calibri"/>
      <family val="2"/>
    </font>
    <font>
      <b/>
      <u/>
      <sz val="18"/>
      <name val="Calibri"/>
      <family val="2"/>
    </font>
    <font>
      <b/>
      <sz val="9"/>
      <color indexed="81"/>
      <name val="Tahoma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center" vertical="center" wrapText="1"/>
    </xf>
    <xf numFmtId="0" fontId="0" fillId="0" borderId="0" xfId="0" applyProtection="1"/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 vertical="center" textRotation="255" wrapText="1"/>
      <protection locked="0"/>
    </xf>
    <xf numFmtId="0" fontId="6" fillId="0" borderId="0" xfId="0" applyFont="1" applyProtection="1">
      <protection locked="0"/>
    </xf>
    <xf numFmtId="164" fontId="6" fillId="0" borderId="0" xfId="0" applyNumberFormat="1" applyFont="1" applyBorder="1" applyAlignment="1" applyProtection="1">
      <alignment horizontal="center" vertical="center" wrapText="1"/>
      <protection locked="0"/>
    </xf>
    <xf numFmtId="165" fontId="6" fillId="0" borderId="0" xfId="0" applyNumberFormat="1" applyFont="1" applyAlignment="1" applyProtection="1">
      <alignment horizontal="center" vertical="center" wrapText="1"/>
      <protection locked="0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164" fontId="6" fillId="0" borderId="0" xfId="0" applyNumberFormat="1" applyFont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8" fontId="6" fillId="0" borderId="0" xfId="0" applyNumberFormat="1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0" fillId="2" borderId="0" xfId="0" applyFill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4" fontId="6" fillId="0" borderId="0" xfId="0" applyNumberFormat="1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4" fontId="6" fillId="0" borderId="3" xfId="0" applyNumberFormat="1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6" fillId="0" borderId="0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165" fontId="6" fillId="0" borderId="0" xfId="0" applyNumberFormat="1" applyFont="1" applyAlignment="1" applyProtection="1">
      <alignment horizontal="center" wrapText="1"/>
      <protection locked="0"/>
    </xf>
    <xf numFmtId="0" fontId="10" fillId="0" borderId="0" xfId="2" applyFont="1" applyAlignment="1" applyProtection="1">
      <alignment horizontal="center"/>
      <protection locked="0"/>
    </xf>
    <xf numFmtId="165" fontId="7" fillId="0" borderId="0" xfId="0" applyNumberFormat="1" applyFont="1" applyAlignment="1" applyProtection="1">
      <alignment horizontal="center" wrapText="1"/>
      <protection locked="0"/>
    </xf>
    <xf numFmtId="14" fontId="6" fillId="2" borderId="0" xfId="0" applyNumberFormat="1" applyFont="1" applyFill="1" applyAlignment="1" applyProtection="1">
      <alignment horizontal="center" vertical="center" wrapText="1"/>
    </xf>
    <xf numFmtId="167" fontId="0" fillId="2" borderId="0" xfId="0" applyNumberFormat="1" applyFont="1" applyFill="1" applyAlignment="1" applyProtection="1">
      <alignment horizontal="center" vertical="center" wrapText="1"/>
    </xf>
    <xf numFmtId="10" fontId="0" fillId="2" borderId="0" xfId="0" applyNumberFormat="1" applyFont="1" applyFill="1" applyAlignment="1" applyProtection="1">
      <alignment horizontal="center" vertical="center" wrapText="1"/>
    </xf>
    <xf numFmtId="10" fontId="6" fillId="2" borderId="0" xfId="0" applyNumberFormat="1" applyFont="1" applyFill="1" applyAlignment="1" applyProtection="1">
      <alignment horizontal="center" vertical="center" wrapText="1"/>
    </xf>
    <xf numFmtId="167" fontId="6" fillId="2" borderId="0" xfId="0" applyNumberFormat="1" applyFont="1" applyFill="1" applyAlignment="1" applyProtection="1">
      <alignment horizontal="center" vertical="center" wrapText="1"/>
    </xf>
    <xf numFmtId="10" fontId="1" fillId="2" borderId="0" xfId="0" applyNumberFormat="1" applyFont="1" applyFill="1" applyAlignment="1" applyProtection="1">
      <alignment horizontal="center" vertical="center" wrapText="1"/>
    </xf>
    <xf numFmtId="10" fontId="3" fillId="2" borderId="0" xfId="0" applyNumberFormat="1" applyFont="1" applyFill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4" fontId="3" fillId="3" borderId="0" xfId="0" applyNumberFormat="1" applyFont="1" applyFill="1" applyAlignment="1" applyProtection="1">
      <alignment horizontal="center" vertical="center" wrapText="1"/>
    </xf>
    <xf numFmtId="167" fontId="0" fillId="3" borderId="0" xfId="0" applyNumberFormat="1" applyFont="1" applyFill="1" applyAlignment="1" applyProtection="1">
      <alignment horizontal="center" vertical="center" wrapText="1"/>
    </xf>
    <xf numFmtId="10" fontId="3" fillId="3" borderId="0" xfId="0" applyNumberFormat="1" applyFont="1" applyFill="1" applyAlignment="1" applyProtection="1">
      <alignment horizontal="center" vertical="center" wrapText="1"/>
    </xf>
    <xf numFmtId="14" fontId="0" fillId="3" borderId="0" xfId="0" applyNumberFormat="1" applyFill="1" applyAlignment="1" applyProtection="1">
      <alignment horizontal="center" vertical="center" wrapText="1"/>
    </xf>
    <xf numFmtId="10" fontId="0" fillId="3" borderId="0" xfId="0" applyNumberFormat="1" applyFont="1" applyFill="1" applyAlignment="1" applyProtection="1">
      <alignment horizontal="center" vertical="center" wrapText="1"/>
    </xf>
    <xf numFmtId="14" fontId="0" fillId="3" borderId="0" xfId="0" applyNumberFormat="1" applyFont="1" applyFill="1" applyAlignment="1" applyProtection="1">
      <alignment horizontal="center" vertical="center" wrapText="1"/>
    </xf>
    <xf numFmtId="14" fontId="6" fillId="3" borderId="0" xfId="0" applyNumberFormat="1" applyFont="1" applyFill="1" applyAlignment="1" applyProtection="1">
      <alignment horizontal="center" vertical="center" wrapText="1"/>
    </xf>
    <xf numFmtId="14" fontId="1" fillId="3" borderId="0" xfId="0" applyNumberFormat="1" applyFont="1" applyFill="1" applyAlignment="1" applyProtection="1">
      <alignment horizontal="center" vertical="center" wrapText="1"/>
    </xf>
    <xf numFmtId="10" fontId="6" fillId="3" borderId="0" xfId="0" applyNumberFormat="1" applyFont="1" applyFill="1" applyAlignment="1" applyProtection="1">
      <alignment horizontal="center" vertical="center" wrapText="1"/>
    </xf>
    <xf numFmtId="167" fontId="6" fillId="3" borderId="0" xfId="0" applyNumberFormat="1" applyFont="1" applyFill="1" applyAlignment="1" applyProtection="1">
      <alignment horizontal="center" vertical="center" wrapText="1"/>
    </xf>
    <xf numFmtId="167" fontId="0" fillId="2" borderId="0" xfId="0" applyNumberForma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164" fontId="0" fillId="3" borderId="0" xfId="0" applyNumberFormat="1" applyFill="1" applyAlignment="1" applyProtection="1">
      <alignment horizontal="center" vertical="center" wrapText="1"/>
    </xf>
    <xf numFmtId="166" fontId="0" fillId="3" borderId="0" xfId="0" applyNumberFormat="1" applyFill="1" applyAlignment="1" applyProtection="1">
      <alignment horizontal="center" vertical="center" wrapText="1"/>
    </xf>
    <xf numFmtId="10" fontId="0" fillId="3" borderId="0" xfId="1" applyNumberFormat="1" applyFont="1" applyFill="1" applyAlignment="1" applyProtection="1">
      <alignment horizontal="center" vertical="center" wrapText="1"/>
    </xf>
    <xf numFmtId="167" fontId="0" fillId="3" borderId="0" xfId="0" applyNumberFormat="1" applyFill="1" applyAlignment="1" applyProtection="1">
      <alignment horizontal="center" vertical="center" wrapText="1"/>
    </xf>
    <xf numFmtId="10" fontId="0" fillId="2" borderId="0" xfId="1" applyNumberFormat="1" applyFont="1" applyFill="1" applyAlignment="1" applyProtection="1">
      <alignment horizontal="center" vertical="center" wrapText="1"/>
    </xf>
    <xf numFmtId="0" fontId="9" fillId="0" borderId="0" xfId="2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0" fillId="2" borderId="0" xfId="0" applyNumberFormat="1" applyFill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4F6228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5100F2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etraitesdeletat.gouv.fr/professionnels/le-versement-des-cotisation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retraitesdeletat.gouv.fr/professionnels/le-versement-des-cotisations" TargetMode="External"/><Relationship Id="rId1" Type="http://schemas.openxmlformats.org/officeDocument/2006/relationships/hyperlink" Target="https://www.legifrance.gouv.fr/loda/id/JORFTEXT0000393845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A60"/>
  <sheetViews>
    <sheetView topLeftCell="A19" zoomScaleNormal="100" workbookViewId="0">
      <selection activeCell="G15" sqref="G15"/>
    </sheetView>
  </sheetViews>
  <sheetFormatPr baseColWidth="10" defaultColWidth="11.42578125" defaultRowHeight="20.100000000000001" customHeight="1" x14ac:dyDescent="0.25"/>
  <cols>
    <col min="1" max="2" width="11.42578125" style="1"/>
    <col min="3" max="3" width="11.42578125" style="2"/>
    <col min="4" max="4" width="14.42578125" style="2" customWidth="1"/>
    <col min="5" max="5" width="11.42578125" style="1"/>
    <col min="6" max="6" width="13.5703125" style="1" customWidth="1"/>
    <col min="7" max="7" width="12.85546875" style="1" customWidth="1"/>
    <col min="8" max="8" width="22.5703125" style="1" customWidth="1"/>
    <col min="9" max="1015" width="11.42578125" style="1"/>
    <col min="1016" max="16384" width="11.42578125" style="3"/>
  </cols>
  <sheetData>
    <row r="1" spans="1:8" ht="57" customHeight="1" x14ac:dyDescent="0.25">
      <c r="A1" s="31" t="s">
        <v>7</v>
      </c>
      <c r="B1" s="31" t="s">
        <v>13</v>
      </c>
      <c r="C1" s="31" t="s">
        <v>12</v>
      </c>
      <c r="D1" s="31" t="s">
        <v>21</v>
      </c>
      <c r="E1" s="31" t="s">
        <v>19</v>
      </c>
      <c r="F1" s="17" t="s">
        <v>0</v>
      </c>
      <c r="G1" s="17" t="s">
        <v>10</v>
      </c>
      <c r="H1" s="52" t="s">
        <v>22</v>
      </c>
    </row>
    <row r="2" spans="1:8" ht="20.100000000000001" customHeight="1" x14ac:dyDescent="0.25">
      <c r="A2" s="46">
        <v>37257</v>
      </c>
      <c r="B2" s="32">
        <v>4.3181250000000002</v>
      </c>
      <c r="C2" s="45">
        <v>7.85E-2</v>
      </c>
      <c r="D2" s="45">
        <v>0.33</v>
      </c>
      <c r="E2" s="45">
        <v>0.26100000000000001</v>
      </c>
      <c r="F2" s="54">
        <v>1</v>
      </c>
      <c r="G2" s="54">
        <v>1</v>
      </c>
    </row>
    <row r="3" spans="1:8" ht="20.100000000000001" customHeight="1" x14ac:dyDescent="0.25">
      <c r="A3" s="46">
        <v>37316</v>
      </c>
      <c r="B3" s="32">
        <v>4.3440333333333339</v>
      </c>
      <c r="C3" s="45">
        <v>7.85E-2</v>
      </c>
      <c r="D3" s="45">
        <v>0.33</v>
      </c>
      <c r="E3" s="49">
        <v>0.26100000000000001</v>
      </c>
      <c r="F3" s="54">
        <v>0.9</v>
      </c>
      <c r="G3" s="55">
        <f>32/35</f>
        <v>0.91428571428571426</v>
      </c>
    </row>
    <row r="4" spans="1:8" ht="20.100000000000001" customHeight="1" x14ac:dyDescent="0.25">
      <c r="A4" s="46">
        <v>37591</v>
      </c>
      <c r="B4" s="32">
        <v>4.3744416666666668</v>
      </c>
      <c r="C4" s="45">
        <v>7.85E-2</v>
      </c>
      <c r="D4" s="45">
        <v>0.33</v>
      </c>
      <c r="E4" s="49">
        <v>0.26100000000000001</v>
      </c>
      <c r="F4" s="54">
        <v>0.8</v>
      </c>
      <c r="G4" s="55">
        <f>6/7</f>
        <v>0.8571428571428571</v>
      </c>
    </row>
    <row r="5" spans="1:8" ht="20.100000000000001" customHeight="1" x14ac:dyDescent="0.25">
      <c r="A5" s="46">
        <v>37622</v>
      </c>
      <c r="B5" s="42">
        <v>4.3744416666666668</v>
      </c>
      <c r="C5" s="45">
        <v>7.85E-2</v>
      </c>
      <c r="D5" s="45">
        <v>0.33</v>
      </c>
      <c r="E5" s="34">
        <v>0.26500000000000001</v>
      </c>
      <c r="F5" s="54">
        <v>0.7</v>
      </c>
      <c r="G5" s="54">
        <v>0.5</v>
      </c>
    </row>
    <row r="6" spans="1:8" ht="20.100000000000001" customHeight="1" x14ac:dyDescent="0.25">
      <c r="A6" s="46">
        <v>37987</v>
      </c>
      <c r="B6" s="32">
        <v>4.3963166666666664</v>
      </c>
      <c r="C6" s="45">
        <v>7.85E-2</v>
      </c>
      <c r="D6" s="45">
        <v>0.33</v>
      </c>
      <c r="E6" s="34">
        <v>0.26900000000000002</v>
      </c>
      <c r="F6" s="54">
        <v>0.6</v>
      </c>
      <c r="G6" s="54">
        <v>0.5</v>
      </c>
    </row>
    <row r="7" spans="1:8" ht="20.100000000000001" customHeight="1" x14ac:dyDescent="0.25">
      <c r="A7" s="46">
        <v>38353</v>
      </c>
      <c r="B7" s="42">
        <v>4.3963166666666664</v>
      </c>
      <c r="C7" s="45">
        <v>7.85E-2</v>
      </c>
      <c r="D7" s="45">
        <v>0.33</v>
      </c>
      <c r="E7" s="34">
        <v>0.27300000000000002</v>
      </c>
      <c r="F7" s="54">
        <v>0.5</v>
      </c>
      <c r="G7" s="54">
        <v>0.5</v>
      </c>
    </row>
    <row r="8" spans="1:8" ht="20.100000000000001" customHeight="1" x14ac:dyDescent="0.25">
      <c r="A8" s="46">
        <v>38384</v>
      </c>
      <c r="B8" s="32">
        <v>4.4183000000000003</v>
      </c>
      <c r="C8" s="45">
        <v>7.85E-2</v>
      </c>
      <c r="D8" s="45">
        <v>0.33</v>
      </c>
      <c r="E8" s="49">
        <v>0.27300000000000002</v>
      </c>
    </row>
    <row r="9" spans="1:8" ht="20.100000000000001" customHeight="1" x14ac:dyDescent="0.25">
      <c r="A9" s="46">
        <v>38534</v>
      </c>
      <c r="B9" s="32">
        <v>4.4403916666666667</v>
      </c>
      <c r="C9" s="45">
        <v>7.85E-2</v>
      </c>
      <c r="D9" s="45">
        <v>0.33</v>
      </c>
      <c r="E9" s="49">
        <v>0.27300000000000002</v>
      </c>
    </row>
    <row r="10" spans="1:8" ht="20.100000000000001" customHeight="1" x14ac:dyDescent="0.25">
      <c r="A10" s="46">
        <v>38657</v>
      </c>
      <c r="B10" s="32">
        <v>4.4759166666666665</v>
      </c>
      <c r="C10" s="45">
        <v>7.85E-2</v>
      </c>
      <c r="D10" s="45">
        <v>0.33</v>
      </c>
      <c r="E10" s="49">
        <v>0.27300000000000002</v>
      </c>
    </row>
    <row r="11" spans="1:8" ht="20.100000000000001" customHeight="1" x14ac:dyDescent="0.25">
      <c r="A11" s="46">
        <v>38718</v>
      </c>
      <c r="B11" s="42">
        <v>4.4759166666666665</v>
      </c>
      <c r="C11" s="45">
        <v>7.85E-2</v>
      </c>
      <c r="D11" s="45">
        <v>0.33</v>
      </c>
      <c r="E11" s="49">
        <v>0.27300000000000002</v>
      </c>
    </row>
    <row r="12" spans="1:8" ht="20.100000000000001" customHeight="1" x14ac:dyDescent="0.25">
      <c r="A12" s="46">
        <v>38899</v>
      </c>
      <c r="B12" s="32">
        <v>4.4982916666666668</v>
      </c>
      <c r="C12" s="45">
        <v>7.85E-2</v>
      </c>
      <c r="D12" s="45">
        <v>0.33</v>
      </c>
      <c r="E12" s="49">
        <v>0.27300000000000002</v>
      </c>
    </row>
    <row r="13" spans="1:8" ht="20.100000000000001" customHeight="1" x14ac:dyDescent="0.25">
      <c r="A13" s="46">
        <v>39083</v>
      </c>
      <c r="B13" s="42">
        <v>4.4982916666666668</v>
      </c>
      <c r="C13" s="45">
        <v>7.85E-2</v>
      </c>
      <c r="D13" s="33">
        <v>0.39500000000000002</v>
      </c>
      <c r="E13" s="49">
        <v>0.27300000000000002</v>
      </c>
    </row>
    <row r="14" spans="1:8" ht="20.100000000000001" customHeight="1" x14ac:dyDescent="0.25">
      <c r="A14" s="46">
        <v>39114</v>
      </c>
      <c r="B14" s="32">
        <v>4.5342750000000001</v>
      </c>
      <c r="C14" s="45">
        <v>7.85E-2</v>
      </c>
      <c r="D14" s="45">
        <v>0.39500000000000002</v>
      </c>
      <c r="E14" s="49">
        <v>0.27300000000000002</v>
      </c>
    </row>
    <row r="15" spans="1:8" ht="20.100000000000001" customHeight="1" x14ac:dyDescent="0.25">
      <c r="A15" s="47">
        <v>39448</v>
      </c>
      <c r="B15" s="50">
        <v>4.5342750000000001</v>
      </c>
      <c r="C15" s="49">
        <v>7.85E-2</v>
      </c>
      <c r="D15" s="34">
        <v>0.5</v>
      </c>
      <c r="E15" s="49">
        <v>0.27300000000000002</v>
      </c>
    </row>
    <row r="16" spans="1:8" ht="20.100000000000001" customHeight="1" x14ac:dyDescent="0.25">
      <c r="A16" s="47">
        <v>39508</v>
      </c>
      <c r="B16" s="35">
        <v>4.5569500000000005</v>
      </c>
      <c r="C16" s="49">
        <v>7.85E-2</v>
      </c>
      <c r="D16" s="49">
        <v>0.5</v>
      </c>
      <c r="E16" s="49">
        <v>0.27300000000000002</v>
      </c>
    </row>
    <row r="17" spans="1:5" ht="20.100000000000001" customHeight="1" x14ac:dyDescent="0.25">
      <c r="A17" s="47">
        <v>39722</v>
      </c>
      <c r="B17" s="35">
        <v>4.5706249999999997</v>
      </c>
      <c r="C17" s="49">
        <v>7.85E-2</v>
      </c>
      <c r="D17" s="49">
        <v>0.5</v>
      </c>
      <c r="E17" s="49">
        <v>0.27300000000000002</v>
      </c>
    </row>
    <row r="18" spans="1:5" ht="20.100000000000001" customHeight="1" x14ac:dyDescent="0.25">
      <c r="A18" s="48">
        <v>39814</v>
      </c>
      <c r="B18" s="50">
        <v>4.5706249999999997</v>
      </c>
      <c r="C18" s="49">
        <v>7.85E-2</v>
      </c>
      <c r="D18" s="34">
        <v>0.60140000000000005</v>
      </c>
      <c r="E18" s="49">
        <v>0.27300000000000002</v>
      </c>
    </row>
    <row r="19" spans="1:5" ht="20.100000000000001" customHeight="1" x14ac:dyDescent="0.25">
      <c r="A19" s="47">
        <v>39995</v>
      </c>
      <c r="B19" s="35">
        <v>4.5934749999999998</v>
      </c>
      <c r="C19" s="49">
        <v>7.85E-2</v>
      </c>
      <c r="D19" s="49">
        <v>0.60140000000000005</v>
      </c>
      <c r="E19" s="49">
        <v>0.27300000000000002</v>
      </c>
    </row>
    <row r="20" spans="1:5" ht="20.100000000000001" customHeight="1" x14ac:dyDescent="0.25">
      <c r="A20" s="47">
        <v>40087</v>
      </c>
      <c r="B20" s="35">
        <v>4.6072583333333332</v>
      </c>
      <c r="C20" s="49">
        <v>7.85E-2</v>
      </c>
      <c r="D20" s="49">
        <v>0.60140000000000005</v>
      </c>
      <c r="E20" s="49">
        <v>0.27300000000000002</v>
      </c>
    </row>
    <row r="21" spans="1:5" ht="20.100000000000001" customHeight="1" x14ac:dyDescent="0.25">
      <c r="A21" s="47">
        <v>40148</v>
      </c>
      <c r="B21" s="50">
        <v>4.6072583333333332</v>
      </c>
      <c r="C21" s="49">
        <v>7.85E-2</v>
      </c>
      <c r="D21" s="49">
        <v>0.60140000000000005</v>
      </c>
      <c r="E21" s="49">
        <v>0.27300000000000002</v>
      </c>
    </row>
    <row r="22" spans="1:5" ht="20.100000000000001" customHeight="1" x14ac:dyDescent="0.25">
      <c r="A22" s="47">
        <v>40179</v>
      </c>
      <c r="B22" s="50">
        <v>4.6072583333333332</v>
      </c>
      <c r="C22" s="49">
        <v>7.85E-2</v>
      </c>
      <c r="D22" s="34">
        <v>0.62139999999999995</v>
      </c>
      <c r="E22" s="49">
        <v>0.27300000000000002</v>
      </c>
    </row>
    <row r="23" spans="1:5" ht="20.100000000000001" customHeight="1" x14ac:dyDescent="0.25">
      <c r="A23" s="47">
        <v>40360</v>
      </c>
      <c r="B23" s="35">
        <v>4.6302916666666674</v>
      </c>
      <c r="C23" s="49">
        <v>7.85E-2</v>
      </c>
      <c r="D23" s="49">
        <v>0.62139999999999995</v>
      </c>
      <c r="E23" s="49">
        <v>0.27300000000000002</v>
      </c>
    </row>
    <row r="24" spans="1:5" ht="20.100000000000001" customHeight="1" x14ac:dyDescent="0.25">
      <c r="A24" s="47">
        <v>40544</v>
      </c>
      <c r="B24" s="50">
        <v>4.6302916666666674</v>
      </c>
      <c r="C24" s="34">
        <v>8.1199999999999994E-2</v>
      </c>
      <c r="D24" s="34">
        <v>0.65390000000000004</v>
      </c>
      <c r="E24" s="49">
        <v>0.27300000000000002</v>
      </c>
    </row>
    <row r="25" spans="1:5" ht="20.100000000000001" customHeight="1" x14ac:dyDescent="0.25">
      <c r="A25" s="47">
        <v>40909</v>
      </c>
      <c r="B25" s="50">
        <v>4.6302916666666674</v>
      </c>
      <c r="C25" s="36">
        <v>8.3900000000000002E-2</v>
      </c>
      <c r="D25" s="34">
        <v>0.68589999999999995</v>
      </c>
      <c r="E25" s="49">
        <v>0.27300000000000002</v>
      </c>
    </row>
    <row r="26" spans="1:5" ht="20.100000000000001" customHeight="1" x14ac:dyDescent="0.25">
      <c r="A26" s="47">
        <v>41214</v>
      </c>
      <c r="B26" s="50">
        <v>4.6302916666666674</v>
      </c>
      <c r="C26" s="36">
        <v>8.4900000000000003E-2</v>
      </c>
      <c r="D26" s="49">
        <v>0.68589999999999995</v>
      </c>
      <c r="E26" s="34">
        <v>0.27400000000000002</v>
      </c>
    </row>
    <row r="27" spans="1:5" ht="20.100000000000001" customHeight="1" x14ac:dyDescent="0.25">
      <c r="A27" s="47">
        <v>41275</v>
      </c>
      <c r="B27" s="50">
        <v>4.6302916666666674</v>
      </c>
      <c r="C27" s="34">
        <v>8.7599999999999997E-2</v>
      </c>
      <c r="D27" s="34">
        <v>0.74280000000000002</v>
      </c>
      <c r="E27" s="34">
        <v>0.28849999999999998</v>
      </c>
    </row>
    <row r="28" spans="1:5" ht="20.100000000000001" customHeight="1" x14ac:dyDescent="0.25">
      <c r="A28" s="48">
        <v>41609</v>
      </c>
      <c r="B28" s="50">
        <v>4.6302916666666674</v>
      </c>
      <c r="C28" s="49">
        <v>8.7599999999999997E-2</v>
      </c>
      <c r="D28" s="49">
        <v>0.74280000000000002</v>
      </c>
      <c r="E28" s="49">
        <v>0.28849999999999998</v>
      </c>
    </row>
    <row r="29" spans="1:5" ht="20.100000000000001" customHeight="1" x14ac:dyDescent="0.25">
      <c r="A29" s="41">
        <v>41640</v>
      </c>
      <c r="B29" s="50">
        <v>4.6302916666666674</v>
      </c>
      <c r="C29" s="37">
        <v>9.1399999999999995E-2</v>
      </c>
      <c r="D29" s="43">
        <v>0.74280000000000002</v>
      </c>
      <c r="E29" s="37">
        <v>0.30399999999999999</v>
      </c>
    </row>
    <row r="30" spans="1:5" ht="20.100000000000001" customHeight="1" x14ac:dyDescent="0.25">
      <c r="A30" s="47">
        <v>42005</v>
      </c>
      <c r="B30" s="50">
        <v>4.6302916666666674</v>
      </c>
      <c r="C30" s="34">
        <v>9.5399999999999999E-2</v>
      </c>
      <c r="D30" s="49">
        <v>0.74280000000000002</v>
      </c>
      <c r="E30" s="34">
        <v>0.30499999999999999</v>
      </c>
    </row>
    <row r="31" spans="1:5" ht="20.100000000000001" customHeight="1" x14ac:dyDescent="0.25">
      <c r="A31" s="41">
        <v>42370</v>
      </c>
      <c r="B31" s="50">
        <v>4.6302916666666674</v>
      </c>
      <c r="C31" s="37">
        <v>9.9400000000000002E-2</v>
      </c>
      <c r="D31" s="43">
        <v>0.74280000000000002</v>
      </c>
      <c r="E31" s="37">
        <v>0.30599999999999999</v>
      </c>
    </row>
    <row r="32" spans="1:5" ht="20.100000000000001" customHeight="1" x14ac:dyDescent="0.25">
      <c r="A32" s="47">
        <v>42552</v>
      </c>
      <c r="B32" s="35">
        <v>4.6580749999999993</v>
      </c>
      <c r="C32" s="43">
        <v>9.9400000000000002E-2</v>
      </c>
      <c r="D32" s="43">
        <v>0.74280000000000002</v>
      </c>
      <c r="E32" s="43">
        <v>0.30599999999999999</v>
      </c>
    </row>
    <row r="33" spans="1:5" ht="20.100000000000001" customHeight="1" x14ac:dyDescent="0.25">
      <c r="A33" s="47">
        <v>42736</v>
      </c>
      <c r="B33" s="50">
        <v>4.6580749999999993</v>
      </c>
      <c r="C33" s="34">
        <v>0.10290000000000001</v>
      </c>
      <c r="D33" s="49">
        <v>0.74280000000000002</v>
      </c>
      <c r="E33" s="34">
        <v>0.30649999999999999</v>
      </c>
    </row>
    <row r="34" spans="1:5" ht="20.100000000000001" customHeight="1" x14ac:dyDescent="0.25">
      <c r="A34" s="47">
        <v>42767</v>
      </c>
      <c r="B34" s="35">
        <v>4.6860249999999999</v>
      </c>
      <c r="C34" s="49">
        <v>0.10290000000000001</v>
      </c>
      <c r="D34" s="49">
        <v>0.74280000000000002</v>
      </c>
      <c r="E34" s="49">
        <v>0.30649999999999999</v>
      </c>
    </row>
    <row r="35" spans="1:5" ht="20.100000000000001" customHeight="1" x14ac:dyDescent="0.25">
      <c r="A35" s="41">
        <v>43101</v>
      </c>
      <c r="B35" s="50">
        <v>4.6860249999999999</v>
      </c>
      <c r="C35" s="37">
        <v>0.1056</v>
      </c>
      <c r="D35" s="43">
        <v>0.74280000000000002</v>
      </c>
      <c r="E35" s="49">
        <v>0.30649999999999999</v>
      </c>
    </row>
    <row r="36" spans="1:5" ht="20.100000000000001" customHeight="1" x14ac:dyDescent="0.25">
      <c r="A36" s="41">
        <v>43466</v>
      </c>
      <c r="B36" s="50">
        <v>4.6860249999999999</v>
      </c>
      <c r="C36" s="37">
        <v>0.10829999999999999</v>
      </c>
      <c r="D36" s="43">
        <v>0.74280000000000002</v>
      </c>
      <c r="E36" s="49">
        <v>0.30649999999999999</v>
      </c>
    </row>
    <row r="37" spans="1:5" ht="20.100000000000001" customHeight="1" x14ac:dyDescent="0.25">
      <c r="A37" s="41">
        <v>43831</v>
      </c>
      <c r="B37" s="50">
        <v>4.6860249999999999</v>
      </c>
      <c r="C37" s="37">
        <v>0.111</v>
      </c>
      <c r="D37" s="43">
        <v>0.74280000000000002</v>
      </c>
      <c r="E37" s="49">
        <v>0.30649999999999999</v>
      </c>
    </row>
    <row r="38" spans="1:5" ht="20.100000000000001" customHeight="1" x14ac:dyDescent="0.25">
      <c r="A38" s="47">
        <v>44743</v>
      </c>
      <c r="B38" s="35">
        <v>4.8500333333333332</v>
      </c>
      <c r="C38" s="43">
        <v>0.111</v>
      </c>
      <c r="D38" s="43">
        <v>0.74280000000000002</v>
      </c>
      <c r="E38" s="49">
        <v>0.30649999999999999</v>
      </c>
    </row>
    <row r="39" spans="1:5" ht="20.100000000000001" customHeight="1" x14ac:dyDescent="0.25">
      <c r="A39" s="44">
        <v>45108</v>
      </c>
      <c r="B39" s="51">
        <v>4.9227833333333333</v>
      </c>
      <c r="C39" s="43">
        <v>0.111</v>
      </c>
      <c r="D39" s="43">
        <v>0.74280000000000002</v>
      </c>
      <c r="E39" s="49">
        <v>0.30649999999999999</v>
      </c>
    </row>
    <row r="40" spans="1:5" ht="20.100000000000001" customHeight="1" x14ac:dyDescent="0.25">
      <c r="A40" s="44">
        <v>45292</v>
      </c>
      <c r="B40" s="56">
        <v>4.9227833333333333</v>
      </c>
      <c r="C40" s="53">
        <v>0.111</v>
      </c>
      <c r="D40" s="53">
        <v>0.74280000000000002</v>
      </c>
      <c r="E40" s="57">
        <v>0.3165</v>
      </c>
    </row>
    <row r="41" spans="1:5" ht="20.100000000000001" customHeight="1" x14ac:dyDescent="0.25">
      <c r="A41" s="44">
        <v>45658</v>
      </c>
      <c r="B41" s="56">
        <v>4.9227833333333333</v>
      </c>
      <c r="C41" s="53">
        <v>0.111</v>
      </c>
      <c r="D41" s="60">
        <v>0.78280000000000005</v>
      </c>
      <c r="E41" s="37">
        <v>0.34649999999999997</v>
      </c>
    </row>
    <row r="42" spans="1:5" ht="20.100000000000001" customHeight="1" x14ac:dyDescent="0.25">
      <c r="A42" s="52"/>
      <c r="B42" s="52"/>
      <c r="C42" s="53"/>
      <c r="D42" s="53"/>
      <c r="E42" s="52"/>
    </row>
    <row r="43" spans="1:5" ht="20.100000000000001" customHeight="1" x14ac:dyDescent="0.25">
      <c r="A43" s="52"/>
      <c r="B43" s="52"/>
      <c r="C43" s="53"/>
      <c r="D43" s="53"/>
      <c r="E43" s="52"/>
    </row>
    <row r="44" spans="1:5" ht="20.100000000000001" customHeight="1" x14ac:dyDescent="0.25">
      <c r="A44" s="52"/>
      <c r="B44" s="52"/>
      <c r="C44" s="53"/>
      <c r="D44" s="53"/>
      <c r="E44" s="52"/>
    </row>
    <row r="45" spans="1:5" ht="20.100000000000001" customHeight="1" x14ac:dyDescent="0.25">
      <c r="A45" s="52"/>
      <c r="B45" s="52"/>
      <c r="C45" s="53"/>
      <c r="D45" s="53"/>
      <c r="E45" s="52"/>
    </row>
    <row r="46" spans="1:5" ht="20.100000000000001" customHeight="1" x14ac:dyDescent="0.25">
      <c r="A46" s="52"/>
      <c r="B46" s="52"/>
      <c r="C46" s="53"/>
      <c r="D46" s="53"/>
      <c r="E46" s="52"/>
    </row>
    <row r="47" spans="1:5" ht="20.100000000000001" customHeight="1" x14ac:dyDescent="0.25">
      <c r="A47" s="52"/>
      <c r="B47" s="52"/>
      <c r="C47" s="53"/>
      <c r="D47" s="53"/>
      <c r="E47" s="52"/>
    </row>
    <row r="48" spans="1:5" ht="20.100000000000001" customHeight="1" x14ac:dyDescent="0.25">
      <c r="A48" s="52"/>
      <c r="B48" s="52"/>
      <c r="C48" s="53"/>
      <c r="D48" s="53"/>
      <c r="E48" s="52"/>
    </row>
    <row r="49" spans="1:5" ht="20.100000000000001" customHeight="1" x14ac:dyDescent="0.25">
      <c r="A49" s="52"/>
      <c r="B49" s="52"/>
      <c r="C49" s="53"/>
      <c r="D49" s="53"/>
      <c r="E49" s="52"/>
    </row>
    <row r="50" spans="1:5" ht="20.100000000000001" customHeight="1" x14ac:dyDescent="0.25">
      <c r="A50" s="52"/>
      <c r="B50" s="52"/>
      <c r="C50" s="53"/>
      <c r="D50" s="53"/>
      <c r="E50" s="52"/>
    </row>
    <row r="51" spans="1:5" ht="20.100000000000001" customHeight="1" x14ac:dyDescent="0.25">
      <c r="A51" s="52"/>
      <c r="B51" s="52"/>
      <c r="C51" s="53"/>
      <c r="D51" s="53"/>
      <c r="E51" s="52"/>
    </row>
    <row r="52" spans="1:5" ht="20.100000000000001" customHeight="1" x14ac:dyDescent="0.25">
      <c r="A52" s="52"/>
      <c r="B52" s="52"/>
      <c r="C52" s="53"/>
      <c r="D52" s="53"/>
      <c r="E52" s="52"/>
    </row>
    <row r="53" spans="1:5" ht="20.100000000000001" customHeight="1" x14ac:dyDescent="0.25">
      <c r="A53" s="52"/>
      <c r="B53" s="52"/>
      <c r="C53" s="53"/>
      <c r="D53" s="53"/>
      <c r="E53" s="52"/>
    </row>
    <row r="54" spans="1:5" ht="20.100000000000001" customHeight="1" x14ac:dyDescent="0.25">
      <c r="A54" s="52"/>
      <c r="B54" s="52"/>
      <c r="C54" s="53"/>
      <c r="D54" s="53"/>
      <c r="E54" s="52"/>
    </row>
    <row r="55" spans="1:5" ht="20.100000000000001" customHeight="1" x14ac:dyDescent="0.25">
      <c r="A55" s="52"/>
      <c r="B55" s="52"/>
      <c r="C55" s="53"/>
      <c r="D55" s="53"/>
      <c r="E55" s="52"/>
    </row>
    <row r="56" spans="1:5" ht="20.100000000000001" customHeight="1" x14ac:dyDescent="0.25">
      <c r="A56" s="52"/>
      <c r="B56" s="52"/>
      <c r="C56" s="53"/>
      <c r="D56" s="53"/>
      <c r="E56" s="52"/>
    </row>
    <row r="57" spans="1:5" ht="20.100000000000001" customHeight="1" x14ac:dyDescent="0.25">
      <c r="A57" s="52"/>
      <c r="B57" s="52"/>
      <c r="C57" s="53"/>
      <c r="D57" s="53"/>
      <c r="E57" s="52"/>
    </row>
    <row r="58" spans="1:5" ht="20.100000000000001" customHeight="1" x14ac:dyDescent="0.25">
      <c r="A58" s="52"/>
      <c r="B58" s="52"/>
      <c r="C58" s="53"/>
      <c r="D58" s="53"/>
      <c r="E58" s="52"/>
    </row>
    <row r="59" spans="1:5" ht="20.100000000000001" customHeight="1" x14ac:dyDescent="0.25">
      <c r="A59" s="52"/>
      <c r="B59" s="52"/>
      <c r="C59" s="53"/>
      <c r="D59" s="53"/>
      <c r="E59" s="52"/>
    </row>
    <row r="60" spans="1:5" ht="20.100000000000001" customHeight="1" x14ac:dyDescent="0.25">
      <c r="A60" s="52"/>
      <c r="B60" s="52"/>
      <c r="C60" s="53"/>
      <c r="D60" s="53"/>
      <c r="E60" s="52"/>
    </row>
  </sheetData>
  <sheetProtection algorithmName="SHA-512" hashValue="Ea5ROV2KzCk8IeypPOcNfGZoQzB9WPPa1NHWUvFggu1jTKrG2oKYzA1/N4uYqFHECBPDNVsTLq/j7isAQpFb4Q==" saltValue="n6qSxpTNdxAfkRhvVtYVAg==" spinCount="100000" sheet="1" formatCells="0" formatColumns="0" formatRows="0"/>
  <pageMargins left="0.7" right="0.7" top="0.75" bottom="0.75" header="0.51180555555555496" footer="0.51180555555555496"/>
  <pageSetup paperSize="9" firstPageNumber="0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E10"/>
  <sheetViews>
    <sheetView showGridLines="0" tabSelected="1" zoomScaleNormal="100" workbookViewId="0">
      <selection activeCell="A5" sqref="A5"/>
    </sheetView>
  </sheetViews>
  <sheetFormatPr baseColWidth="10" defaultColWidth="11.42578125" defaultRowHeight="15" x14ac:dyDescent="0.25"/>
  <cols>
    <col min="1" max="4" width="13.7109375" style="4" customWidth="1"/>
    <col min="5" max="5" width="4.7109375" style="4" customWidth="1"/>
    <col min="6" max="6" width="10.7109375" style="4" customWidth="1"/>
    <col min="7" max="7" width="4.7109375" style="4" customWidth="1"/>
    <col min="8" max="8" width="13.7109375" style="4" customWidth="1"/>
    <col min="9" max="9" width="4.7109375" style="4" customWidth="1"/>
    <col min="10" max="10" width="12" style="4" customWidth="1"/>
    <col min="11" max="11" width="4.7109375" style="4" customWidth="1"/>
    <col min="12" max="12" width="13.7109375" style="4" customWidth="1"/>
    <col min="13" max="13" width="4.7109375" style="4" customWidth="1"/>
    <col min="14" max="14" width="13.7109375" style="4" customWidth="1"/>
    <col min="15" max="16" width="5" style="4" customWidth="1"/>
    <col min="17" max="17" width="7.42578125" style="4" customWidth="1"/>
    <col min="18" max="18" width="12.42578125" style="4" customWidth="1"/>
    <col min="19" max="19" width="7.85546875" style="4" customWidth="1"/>
    <col min="20" max="20" width="13.140625" style="4" customWidth="1"/>
    <col min="21" max="1019" width="11.42578125" style="4"/>
    <col min="1020" max="16384" width="11.42578125" style="6"/>
  </cols>
  <sheetData>
    <row r="1" spans="1:1019" ht="63.75" customHeight="1" x14ac:dyDescent="0.25">
      <c r="A1" s="61" t="s">
        <v>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5"/>
      <c r="AME1" s="6"/>
    </row>
    <row r="2" spans="1:1019" ht="30" customHeight="1" x14ac:dyDescent="0.25">
      <c r="A2" s="38" t="s">
        <v>9</v>
      </c>
      <c r="B2" s="7"/>
      <c r="C2" s="7"/>
      <c r="H2" s="8"/>
      <c r="L2" s="9"/>
    </row>
    <row r="3" spans="1:1019" ht="34.5" customHeight="1" x14ac:dyDescent="0.25">
      <c r="J3" s="4" t="s">
        <v>11</v>
      </c>
      <c r="L3" s="20" t="s">
        <v>17</v>
      </c>
      <c r="P3" s="5"/>
    </row>
    <row r="4" spans="1:1019" ht="30" customHeight="1" x14ac:dyDescent="0.25">
      <c r="A4" s="4" t="s">
        <v>16</v>
      </c>
      <c r="B4" s="4" t="s">
        <v>0</v>
      </c>
      <c r="C4" s="4" t="s">
        <v>1</v>
      </c>
      <c r="D4" s="4" t="s">
        <v>2</v>
      </c>
      <c r="F4" s="4" t="s">
        <v>8</v>
      </c>
      <c r="H4" s="4" t="s">
        <v>14</v>
      </c>
      <c r="J4" s="10">
        <f>IFERROR(INDEX(Valeurs!C2:C60,MATCH(A5,Valeurs!A2:A60,1)),0)</f>
        <v>0</v>
      </c>
      <c r="K4" s="4" t="s">
        <v>3</v>
      </c>
      <c r="L4" s="21">
        <f>H5*J4</f>
        <v>0</v>
      </c>
      <c r="N4" s="23" t="s">
        <v>4</v>
      </c>
      <c r="P4" s="5"/>
    </row>
    <row r="5" spans="1:1019" ht="30" customHeight="1" x14ac:dyDescent="0.25">
      <c r="A5" s="11"/>
      <c r="B5" s="12"/>
      <c r="C5" s="39" t="str">
        <f>IF(B5=50%,50%,IF(B5=60%,60%,IF(B5=70%,70%,IF(B5=80%,6/7,IF(B5=90%,32/35,IF(B5=100%,100%,""))))))</f>
        <v/>
      </c>
      <c r="D5" s="13"/>
      <c r="E5" s="4" t="s">
        <v>5</v>
      </c>
      <c r="F5" s="14">
        <f>IFERROR(INDEX(Valeurs!B2:B60,MATCH(A5,Valeurs!A2:A60,1)),0)</f>
        <v>0</v>
      </c>
      <c r="G5" s="40" t="s">
        <v>3</v>
      </c>
      <c r="H5" s="19">
        <f>IFERROR(C5*D5*F5,0)</f>
        <v>0</v>
      </c>
      <c r="I5" s="4" t="s">
        <v>5</v>
      </c>
      <c r="L5" s="9"/>
      <c r="M5" s="4" t="s">
        <v>3</v>
      </c>
      <c r="N5" s="22">
        <f>IF(L4&lt;&gt;"",L4+L7,"")</f>
        <v>0</v>
      </c>
      <c r="P5" s="5"/>
    </row>
    <row r="6" spans="1:1019" ht="30" customHeight="1" x14ac:dyDescent="0.25">
      <c r="C6" s="15"/>
      <c r="J6" s="4" t="s">
        <v>6</v>
      </c>
      <c r="L6" s="20" t="s">
        <v>18</v>
      </c>
      <c r="N6" s="9"/>
      <c r="P6" s="5"/>
    </row>
    <row r="7" spans="1:1019" ht="30" customHeight="1" x14ac:dyDescent="0.25">
      <c r="A7" s="16"/>
      <c r="B7" s="16"/>
      <c r="C7" s="16"/>
      <c r="D7" s="16"/>
      <c r="E7" s="16"/>
      <c r="F7" s="16"/>
      <c r="H7" s="8"/>
      <c r="J7" s="10">
        <f>IFERROR(INDEX(Valeurs!D2:D60,MATCH(A5,Valeurs!A2:A60,1)),0)</f>
        <v>0</v>
      </c>
      <c r="K7" s="4" t="s">
        <v>3</v>
      </c>
      <c r="L7" s="21">
        <f>H5*J7</f>
        <v>0</v>
      </c>
      <c r="P7" s="5"/>
    </row>
    <row r="8" spans="1:1019" ht="30" customHeight="1" x14ac:dyDescent="0.25">
      <c r="A8" s="18" t="s">
        <v>15</v>
      </c>
      <c r="B8" s="7"/>
      <c r="C8" s="7"/>
      <c r="H8" s="8"/>
      <c r="L8" s="9"/>
    </row>
    <row r="9" spans="1:1019" x14ac:dyDescent="0.25">
      <c r="A9" s="18" t="s">
        <v>24</v>
      </c>
    </row>
    <row r="10" spans="1:1019" x14ac:dyDescent="0.25">
      <c r="A10" s="58" t="s">
        <v>25</v>
      </c>
    </row>
  </sheetData>
  <sheetProtection algorithmName="SHA-512" hashValue="rgZwtJEl7WJf/fd30IaYVTiuiD8ewnBaHBulyGJByeinrwHDxCpmOwvIeFi4spRRo0xry8kEYIV/nOEzt4ZNoQ==" saltValue="/tYiVTJlcxI0x6Gaa92AKg==" spinCount="100000" sheet="1" formatCells="0" formatColumns="0" formatRows="0" sort="0" autoFilter="0" pivotTables="0"/>
  <mergeCells count="1">
    <mergeCell ref="A1:N1"/>
  </mergeCells>
  <dataValidations count="1">
    <dataValidation type="date" operator="greaterThanOrEqual" allowBlank="1" showInputMessage="1" showErrorMessage="1" sqref="A5" xr:uid="{A1F315FD-6336-4CC5-8A11-BE086219BD7E}">
      <formula1>37257</formula1>
    </dataValidation>
  </dataValidations>
  <hyperlinks>
    <hyperlink ref="A10" r:id="rId1" display="https://retraitesdeletat.gouv.fr/professionnels/le-versement-des-cotisations" xr:uid="{2994B977-ED7B-4496-9001-C1F49FCE9D94}"/>
  </hyperlinks>
  <printOptions horizontalCentered="1"/>
  <pageMargins left="0.31527777777777799" right="0.31527777777777799" top="0.59027777777777801" bottom="0.31527777777777799" header="0.51180555555555496" footer="0.51180555555555496"/>
  <pageSetup paperSize="9" firstPageNumber="0" orientation="landscape" horizontalDpi="300" verticalDpi="30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showErrorMessage="1" xr:uid="{00000000-0002-0000-0000-000001000000}">
          <x14:formula1>
            <xm:f>Valeurs!$F$2:$F$7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901D7-82E2-4824-9CCD-20A7BC515090}">
  <sheetPr>
    <pageSetUpPr fitToPage="1"/>
  </sheetPr>
  <dimension ref="A1:AME11"/>
  <sheetViews>
    <sheetView showGridLines="0" zoomScaleNormal="100" workbookViewId="0">
      <selection activeCell="J7" sqref="J7"/>
    </sheetView>
  </sheetViews>
  <sheetFormatPr baseColWidth="10" defaultColWidth="11.42578125" defaultRowHeight="15" x14ac:dyDescent="0.25"/>
  <cols>
    <col min="1" max="4" width="13.7109375" style="4" customWidth="1"/>
    <col min="5" max="5" width="4.7109375" style="4" customWidth="1"/>
    <col min="6" max="6" width="10.7109375" style="4" customWidth="1"/>
    <col min="7" max="7" width="4.7109375" style="4" customWidth="1"/>
    <col min="8" max="8" width="13.7109375" style="4" customWidth="1"/>
    <col min="9" max="9" width="4.7109375" style="4" customWidth="1"/>
    <col min="10" max="10" width="12" style="4" customWidth="1"/>
    <col min="11" max="11" width="4.7109375" style="4" customWidth="1"/>
    <col min="12" max="12" width="13.7109375" style="4" customWidth="1"/>
    <col min="13" max="13" width="4.7109375" style="4" customWidth="1"/>
    <col min="14" max="14" width="13.7109375" style="4" customWidth="1"/>
    <col min="15" max="16" width="5" style="4" customWidth="1"/>
    <col min="17" max="17" width="7.42578125" style="4" customWidth="1"/>
    <col min="18" max="18" width="12.42578125" style="4" customWidth="1"/>
    <col min="19" max="19" width="7.85546875" style="4" customWidth="1"/>
    <col min="20" max="20" width="13.140625" style="4" customWidth="1"/>
    <col min="21" max="1019" width="11.42578125" style="4"/>
    <col min="1020" max="16384" width="11.42578125" style="6"/>
  </cols>
  <sheetData>
    <row r="1" spans="1:1019" ht="63.75" customHeight="1" x14ac:dyDescent="0.25">
      <c r="A1" s="61" t="s">
        <v>26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5"/>
      <c r="AME1" s="6"/>
    </row>
    <row r="2" spans="1:1019" ht="30" customHeight="1" x14ac:dyDescent="0.25">
      <c r="A2" s="59" t="s">
        <v>9</v>
      </c>
      <c r="B2" s="7"/>
      <c r="C2" s="7"/>
      <c r="H2" s="8"/>
      <c r="L2" s="9"/>
    </row>
    <row r="3" spans="1:1019" ht="34.5" customHeight="1" x14ac:dyDescent="0.25">
      <c r="J3" s="4" t="s">
        <v>11</v>
      </c>
      <c r="L3" s="20" t="s">
        <v>17</v>
      </c>
      <c r="P3" s="5"/>
    </row>
    <row r="4" spans="1:1019" ht="30" customHeight="1" x14ac:dyDescent="0.25">
      <c r="A4" s="4" t="s">
        <v>16</v>
      </c>
      <c r="B4" s="4" t="s">
        <v>0</v>
      </c>
      <c r="C4" s="4" t="s">
        <v>1</v>
      </c>
      <c r="D4" s="4" t="s">
        <v>2</v>
      </c>
      <c r="F4" s="4" t="s">
        <v>8</v>
      </c>
      <c r="H4" s="4" t="s">
        <v>14</v>
      </c>
      <c r="J4" s="10">
        <f>IFERROR(INDEX(Valeurs!C2:C60,MATCH(A5,Valeurs!A2:A60,1)),0)</f>
        <v>0</v>
      </c>
      <c r="K4" s="4" t="s">
        <v>3</v>
      </c>
      <c r="L4" s="21">
        <f>H5*J4</f>
        <v>0</v>
      </c>
      <c r="N4" s="23" t="s">
        <v>4</v>
      </c>
      <c r="P4" s="5"/>
    </row>
    <row r="5" spans="1:1019" ht="30" customHeight="1" x14ac:dyDescent="0.25">
      <c r="A5" s="11"/>
      <c r="B5" s="12"/>
      <c r="C5" s="39" t="str">
        <f>IF(B5=50%,50%,IF(B5=60%,60%,IF(B5=70%,70%,IF(B5=80%,6/7,IF(B5=90%,32/35,IF(B5=100%,100%,""))))))</f>
        <v/>
      </c>
      <c r="D5" s="13"/>
      <c r="E5" s="4" t="s">
        <v>5</v>
      </c>
      <c r="F5" s="14">
        <f>IFERROR(INDEX(Valeurs!B2:B60,MATCH(A5,Valeurs!A2:A60,1)),0)</f>
        <v>0</v>
      </c>
      <c r="G5" s="40" t="s">
        <v>3</v>
      </c>
      <c r="H5" s="19">
        <f>IFERROR(C5*D5*F5,0)</f>
        <v>0</v>
      </c>
      <c r="I5" s="4" t="s">
        <v>5</v>
      </c>
      <c r="L5" s="9"/>
      <c r="M5" s="4" t="s">
        <v>3</v>
      </c>
      <c r="N5" s="22">
        <f>IF(L4&lt;&gt;"",L4+L7,"")</f>
        <v>0</v>
      </c>
      <c r="P5" s="5"/>
    </row>
    <row r="6" spans="1:1019" ht="30" customHeight="1" x14ac:dyDescent="0.25">
      <c r="C6" s="15"/>
      <c r="J6" s="4" t="s">
        <v>6</v>
      </c>
      <c r="L6" s="20" t="s">
        <v>18</v>
      </c>
      <c r="N6" s="9"/>
      <c r="P6" s="5"/>
    </row>
    <row r="7" spans="1:1019" ht="30" customHeight="1" x14ac:dyDescent="0.25">
      <c r="A7" s="16"/>
      <c r="B7" s="16"/>
      <c r="C7" s="16"/>
      <c r="D7" s="16"/>
      <c r="E7" s="16"/>
      <c r="F7" s="16"/>
      <c r="H7" s="8"/>
      <c r="J7" s="10">
        <f>IFERROR(INDEX(Valeurs!E2:E60,MATCH(A5,Valeurs!A2:A60,1)),0)</f>
        <v>0</v>
      </c>
      <c r="K7" s="4" t="s">
        <v>3</v>
      </c>
      <c r="L7" s="21">
        <f>H5*J7</f>
        <v>0</v>
      </c>
      <c r="P7" s="5"/>
    </row>
    <row r="8" spans="1:1019" s="27" customFormat="1" ht="24" customHeight="1" x14ac:dyDescent="0.25">
      <c r="A8" s="25" t="s">
        <v>15</v>
      </c>
      <c r="B8" s="26"/>
      <c r="C8" s="26"/>
      <c r="H8" s="28"/>
      <c r="J8" s="29" t="s">
        <v>20</v>
      </c>
      <c r="L8" s="30"/>
    </row>
    <row r="9" spans="1:1019" ht="15" customHeight="1" x14ac:dyDescent="0.25">
      <c r="A9" s="6"/>
      <c r="J9" s="24" t="s">
        <v>23</v>
      </c>
    </row>
    <row r="10" spans="1:1019" x14ac:dyDescent="0.25">
      <c r="A10" s="18" t="s">
        <v>24</v>
      </c>
    </row>
    <row r="11" spans="1:1019" x14ac:dyDescent="0.25">
      <c r="A11" s="58" t="s">
        <v>25</v>
      </c>
    </row>
  </sheetData>
  <sheetProtection algorithmName="SHA-512" hashValue="TwBr+RH/yhTbX6HYQ3VWYpIar1pjpTWy1h90RO/78E1mrOo1LvFZw9mGIsBna5nDSmxfGXh7L/Usrh2KDzvRCg==" saltValue="lI2kMfJr07NrLeIYO13vaQ==" spinCount="100000" sheet="1" formatCells="0" formatColumns="0" formatRows="0" sort="0" autoFilter="0" pivotTables="0"/>
  <mergeCells count="1">
    <mergeCell ref="A1:N1"/>
  </mergeCells>
  <dataValidations count="1">
    <dataValidation type="date" operator="greaterThanOrEqual" allowBlank="1" showInputMessage="1" showErrorMessage="1" sqref="A5" xr:uid="{58917BED-68A3-46A8-8BD1-05C04DF8A9AF}">
      <formula1>37257</formula1>
    </dataValidation>
  </dataValidations>
  <hyperlinks>
    <hyperlink ref="J8" r:id="rId1" xr:uid="{BC676EF6-C07A-4949-B8C3-C0659373E140}"/>
    <hyperlink ref="A11" r:id="rId2" display="https://retraitesdeletat.gouv.fr/professionnels/le-versement-des-cotisations" xr:uid="{CD15FBC5-9D9B-4734-BD1D-95CD76E92FAC}"/>
  </hyperlinks>
  <printOptions horizontalCentered="1"/>
  <pageMargins left="0.31527777777777799" right="0.31527777777777799" top="0.59027777777777801" bottom="0.31527777777777799" header="0.51180555555555496" footer="0.51180555555555496"/>
  <pageSetup paperSize="9" firstPageNumber="0" orientation="landscape" horizontalDpi="300" verticalDpi="300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showErrorMessage="1" xr:uid="{878DC1FB-98D5-4824-AC87-8BB0544746D4}">
          <x14:formula1>
            <xm:f>Valeurs!$F$2:$F$7</xm:f>
          </x14:formula1>
          <xm:sqref>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Valeurs</vt:lpstr>
      <vt:lpstr>Calcul cotisation Etat</vt:lpstr>
      <vt:lpstr>Calcul cotisation FPT-FPH</vt:lpstr>
    </vt:vector>
  </TitlesOfParts>
  <Company>DGFIP-SRE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DASTE Romain</dc:creator>
  <dc:description/>
  <cp:lastModifiedBy>Clarisse ALBERT</cp:lastModifiedBy>
  <cp:revision>5</cp:revision>
  <cp:lastPrinted>2024-07-09T12:17:29Z</cp:lastPrinted>
  <dcterms:created xsi:type="dcterms:W3CDTF">2016-09-16T11:46:36Z</dcterms:created>
  <dcterms:modified xsi:type="dcterms:W3CDTF">2025-02-10T13:54:06Z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DGFIP-SRE</vt:lpwstr>
  </property>
  <property fmtid="{D5CDD505-2E9C-101B-9397-08002B2CF9AE}" pid="4" name="DocSecurity">
    <vt:i4>2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